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htomino\Documents\電子機器\Program\s_センサデモツール\SensorShow_ラズパイpico\"/>
    </mc:Choice>
  </mc:AlternateContent>
  <xr:revisionPtr revIDLastSave="0" documentId="13_ncr:1_{05B9CB82-4843-4F67-AABB-CF0B2CCF3CE5}" xr6:coauthVersionLast="47" xr6:coauthVersionMax="47" xr10:uidLastSave="{00000000-0000-0000-0000-000000000000}"/>
  <bookViews>
    <workbookView xWindow="7830" yWindow="870" windowWidth="20085" windowHeight="14625" xr2:uid="{00000000-000D-0000-FFFF-FFFF00000000}"/>
  </bookViews>
  <sheets>
    <sheet name="計算シート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8" i="1"/>
  <c r="D7" i="1"/>
  <c r="D6" i="1"/>
  <c r="D5" i="1"/>
  <c r="L12" i="1"/>
  <c r="L11" i="1"/>
  <c r="L10" i="1"/>
  <c r="L9" i="1"/>
  <c r="L8" i="1"/>
  <c r="L7" i="1"/>
  <c r="L6" i="1"/>
  <c r="H12" i="1"/>
  <c r="H11" i="1"/>
  <c r="H10" i="1"/>
  <c r="H9" i="1"/>
  <c r="H8" i="1"/>
  <c r="H7" i="1"/>
  <c r="H6" i="1"/>
  <c r="B27" i="1" l="1"/>
</calcChain>
</file>

<file path=xl/sharedStrings.xml><?xml version="1.0" encoding="utf-8"?>
<sst xmlns="http://schemas.openxmlformats.org/spreadsheetml/2006/main" count="12" uniqueCount="10">
  <si>
    <t>距離[um]</t>
    <rPh sb="0" eb="2">
      <t>キョリ</t>
    </rPh>
    <phoneticPr fontId="1"/>
  </si>
  <si>
    <t>周波数[MHz]</t>
    <rPh sb="0" eb="3">
      <t>シュウハスウ</t>
    </rPh>
    <phoneticPr fontId="1"/>
  </si>
  <si>
    <t>L[nH]</t>
    <phoneticPr fontId="1"/>
  </si>
  <si>
    <t>黄色が入力欄です</t>
    <rPh sb="0" eb="2">
      <t>キイロ</t>
    </rPh>
    <rPh sb="3" eb="5">
      <t>ニュウリョク</t>
    </rPh>
    <rPh sb="5" eb="6">
      <t>ラン</t>
    </rPh>
    <phoneticPr fontId="1"/>
  </si>
  <si>
    <t>データ数</t>
    <rPh sb="3" eb="4">
      <t>スウ</t>
    </rPh>
    <phoneticPr fontId="1"/>
  </si>
  <si>
    <t>・周波数[MHz]から距離[um]を計算</t>
    <rPh sb="1" eb="4">
      <t>シュウハスウ</t>
    </rPh>
    <rPh sb="11" eb="13">
      <t>キョリ</t>
    </rPh>
    <rPh sb="18" eb="20">
      <t>ケイサン</t>
    </rPh>
    <phoneticPr fontId="1"/>
  </si>
  <si>
    <t>次数</t>
    <rPh sb="0" eb="2">
      <t>ジスウ</t>
    </rPh>
    <phoneticPr fontId="1"/>
  </si>
  <si>
    <t>係数</t>
    <rPh sb="0" eb="2">
      <t>ケイスウ</t>
    </rPh>
    <phoneticPr fontId="1"/>
  </si>
  <si>
    <t>赤色がSensorShowに入力するパラメータです</t>
    <rPh sb="0" eb="2">
      <t>アカイロ</t>
    </rPh>
    <rPh sb="14" eb="16">
      <t>ニュウリョク</t>
    </rPh>
    <phoneticPr fontId="1"/>
  </si>
  <si>
    <t>・インダクタンス[nH]から距離[um]を計算</t>
    <rPh sb="14" eb="16">
      <t>キョリ</t>
    </rPh>
    <rPh sb="21" eb="23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</si>
</sst>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00000000000000_ 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5" borderId="1" xfId="0" applyFill="1" applyBorder="1"/>
    <xf numFmtId="0" fontId="0" fillId="0" borderId="0" xfId="0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179" fontId="0" fillId="4" borderId="1" xfId="0" applyNumberFormat="1" applyFill="1" applyBorder="1"/>
  </cellXfs>
  <cellStyles count="1">
    <cellStyle name="標準" xfId="0" builtinId="0"/>
  </cellStyles>
  <dxfs count="1">
    <dxf>
      <font>
        <strike val="0"/>
        <color theme="9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周波数から距離を計算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計算シート!$C$5:$C$24</c:f>
              <c:numCache>
                <c:formatCode>General</c:formatCode>
                <c:ptCount val="20"/>
                <c:pt idx="0">
                  <c:v>191.62</c:v>
                </c:pt>
                <c:pt idx="1">
                  <c:v>183.52</c:v>
                </c:pt>
                <c:pt idx="2">
                  <c:v>178</c:v>
                </c:pt>
                <c:pt idx="3">
                  <c:v>173.51</c:v>
                </c:pt>
                <c:pt idx="4">
                  <c:v>170.16</c:v>
                </c:pt>
              </c:numCache>
            </c:numRef>
          </c:xVal>
          <c:yVal>
            <c:numRef>
              <c:f>計算シート!$B$5:$B$24</c:f>
              <c:numCache>
                <c:formatCode>General</c:formatCode>
                <c:ptCount val="20"/>
                <c:pt idx="0">
                  <c:v>1000</c:v>
                </c:pt>
                <c:pt idx="1">
                  <c:v>1200</c:v>
                </c:pt>
                <c:pt idx="2">
                  <c:v>1400</c:v>
                </c:pt>
                <c:pt idx="3">
                  <c:v>1600</c:v>
                </c:pt>
                <c:pt idx="4">
                  <c:v>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4A-4FE5-8D6C-4D6CADD8B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62607"/>
        <c:axId val="1372278927"/>
      </c:scatterChart>
      <c:valAx>
        <c:axId val="1372262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周波数</a:t>
                </a:r>
                <a:r>
                  <a:rPr lang="en-US" altLang="ja-JP"/>
                  <a:t>[MHz]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2278927"/>
        <c:crosses val="autoZero"/>
        <c:crossBetween val="midCat"/>
      </c:valAx>
      <c:valAx>
        <c:axId val="137227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</a:t>
                </a:r>
                <a:r>
                  <a:rPr lang="en-US" altLang="ja-JP"/>
                  <a:t>[um]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2262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インダクタンスから距離を計算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計算シート!$D$5:$D$24</c:f>
              <c:numCache>
                <c:formatCode>General</c:formatCode>
                <c:ptCount val="20"/>
                <c:pt idx="0">
                  <c:v>344.92811573133201</c:v>
                </c:pt>
                <c:pt idx="1">
                  <c:v>376.04815868818349</c:v>
                </c:pt>
                <c:pt idx="2">
                  <c:v>399.73323934137807</c:v>
                </c:pt>
                <c:pt idx="3">
                  <c:v>420.68908875865822</c:v>
                </c:pt>
                <c:pt idx="4">
                  <c:v>437.4166536839266</c:v>
                </c:pt>
                <c:pt idx="5">
                  <c:v>437.4166536839266</c:v>
                </c:pt>
                <c:pt idx="6">
                  <c:v>437.4166536839266</c:v>
                </c:pt>
                <c:pt idx="7">
                  <c:v>437.4166536839266</c:v>
                </c:pt>
                <c:pt idx="8">
                  <c:v>437.4166536839266</c:v>
                </c:pt>
                <c:pt idx="9">
                  <c:v>437.4166536839266</c:v>
                </c:pt>
                <c:pt idx="10">
                  <c:v>437.4166536839266</c:v>
                </c:pt>
                <c:pt idx="11">
                  <c:v>437.4166536839266</c:v>
                </c:pt>
                <c:pt idx="12">
                  <c:v>437.4166536839266</c:v>
                </c:pt>
                <c:pt idx="13">
                  <c:v>437.4166536839266</c:v>
                </c:pt>
                <c:pt idx="14">
                  <c:v>437.4166536839266</c:v>
                </c:pt>
                <c:pt idx="15">
                  <c:v>437.4166536839266</c:v>
                </c:pt>
                <c:pt idx="16">
                  <c:v>437.4166536839266</c:v>
                </c:pt>
                <c:pt idx="17">
                  <c:v>437.4166536839266</c:v>
                </c:pt>
                <c:pt idx="18">
                  <c:v>437.4166536839266</c:v>
                </c:pt>
                <c:pt idx="19">
                  <c:v>437.4166536839266</c:v>
                </c:pt>
              </c:numCache>
            </c:numRef>
          </c:xVal>
          <c:yVal>
            <c:numRef>
              <c:f>計算シート!$B$5:$B$24</c:f>
              <c:numCache>
                <c:formatCode>General</c:formatCode>
                <c:ptCount val="20"/>
                <c:pt idx="0">
                  <c:v>1000</c:v>
                </c:pt>
                <c:pt idx="1">
                  <c:v>1200</c:v>
                </c:pt>
                <c:pt idx="2">
                  <c:v>1400</c:v>
                </c:pt>
                <c:pt idx="3">
                  <c:v>1600</c:v>
                </c:pt>
                <c:pt idx="4">
                  <c:v>1800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C4-46A1-A53E-107033BB8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262607"/>
        <c:axId val="1372278927"/>
      </c:scatterChart>
      <c:valAx>
        <c:axId val="13722626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インダクタンス</a:t>
                </a:r>
                <a:r>
                  <a:rPr lang="en-US" altLang="ja-JP"/>
                  <a:t>[nH]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2278927"/>
        <c:crosses val="autoZero"/>
        <c:crossBetween val="midCat"/>
      </c:valAx>
      <c:valAx>
        <c:axId val="137227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距離</a:t>
                </a:r>
                <a:r>
                  <a:rPr lang="en-US" altLang="ja-JP"/>
                  <a:t>[um]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2262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0</xdr:rowOff>
    </xdr:from>
    <xdr:to>
      <xdr:col>9</xdr:col>
      <xdr:colOff>9525</xdr:colOff>
      <xdr:row>23</xdr:row>
      <xdr:rowOff>228600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2B2E969-2161-4945-9810-CDCC4AEE1F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13</xdr:col>
      <xdr:colOff>9525</xdr:colOff>
      <xdr:row>23</xdr:row>
      <xdr:rowOff>228600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A4944FFD-1408-4209-B002-6BEF41811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7"/>
  <sheetViews>
    <sheetView tabSelected="1" workbookViewId="0">
      <selection activeCell="E12" sqref="E12"/>
    </sheetView>
  </sheetViews>
  <sheetFormatPr defaultRowHeight="18.75"/>
  <cols>
    <col min="2" max="4" width="12.5" customWidth="1"/>
    <col min="8" max="8" width="31.25" customWidth="1"/>
    <col min="12" max="12" width="31.25" customWidth="1"/>
  </cols>
  <sheetData>
    <row r="2" spans="2:12">
      <c r="B2" s="5" t="s">
        <v>3</v>
      </c>
      <c r="C2" s="6"/>
      <c r="G2" s="7" t="s">
        <v>8</v>
      </c>
      <c r="H2" s="8"/>
    </row>
    <row r="4" spans="2:12">
      <c r="B4" s="1" t="s">
        <v>0</v>
      </c>
      <c r="C4" s="1" t="s">
        <v>1</v>
      </c>
      <c r="D4" s="1" t="s">
        <v>2</v>
      </c>
      <c r="F4" s="4" t="s">
        <v>5</v>
      </c>
      <c r="J4" s="4" t="s">
        <v>9</v>
      </c>
    </row>
    <row r="5" spans="2:12">
      <c r="B5" s="9">
        <v>1000</v>
      </c>
      <c r="C5" s="9">
        <v>191.62</v>
      </c>
      <c r="D5" s="3">
        <f>IFERROR((1/(2*0.000000000001))*((1/(2*PI()*$C5*1000000))^2)/0.000000001,D4)</f>
        <v>344.92811573133201</v>
      </c>
      <c r="G5" s="1" t="s">
        <v>6</v>
      </c>
      <c r="H5" s="1" t="s">
        <v>7</v>
      </c>
      <c r="K5" s="1" t="s">
        <v>6</v>
      </c>
      <c r="L5" s="1" t="s">
        <v>7</v>
      </c>
    </row>
    <row r="6" spans="2:12">
      <c r="B6" s="9">
        <v>1200</v>
      </c>
      <c r="C6" s="9">
        <v>183.52</v>
      </c>
      <c r="D6" s="3">
        <f t="shared" ref="D6:D24" si="0">IFERROR((1/(2*0.000000000001))*((1/(2*PI()*$C6*1000000))^2)/0.000000001,D5)</f>
        <v>376.04815868818349</v>
      </c>
      <c r="G6" s="3">
        <v>6</v>
      </c>
      <c r="H6" s="10">
        <f ca="1">INDEX(LINEST($B$5:INDIRECT("B"&amp;($B$27+4)),$C$5:INDIRECT("C"&amp;($B$27+4))^{1,2,3,4,5,6}),1,1)</f>
        <v>8.8052971092951214E-8</v>
      </c>
      <c r="K6" s="3">
        <v>6</v>
      </c>
      <c r="L6" s="10">
        <f ca="1">INDEX(LINEST($B$5:INDIRECT("B"&amp;($B$27+4)),$D$5:INDIRECT("D"&amp;($B$27+4))^{1,2,3,4,5,6}),1,1)</f>
        <v>3.4888075603965196E-11</v>
      </c>
    </row>
    <row r="7" spans="2:12">
      <c r="B7" s="9">
        <v>1400</v>
      </c>
      <c r="C7" s="9">
        <v>178</v>
      </c>
      <c r="D7" s="3">
        <f t="shared" si="0"/>
        <v>399.73323934137807</v>
      </c>
      <c r="G7" s="3">
        <v>5</v>
      </c>
      <c r="H7" s="10">
        <f ca="1">INDEX(LINEST($B$5:INDIRECT("B"&amp;($B$27+4)),$C$5:INDIRECT("C"&amp;($B$27+4))^{1,2,3,4,5,6}),1,2)</f>
        <v>-5.7710162552089337E-5</v>
      </c>
      <c r="K7" s="3">
        <v>5</v>
      </c>
      <c r="L7" s="10">
        <f ca="1">INDEX(LINEST($B$5:INDIRECT("B"&amp;($B$27+4)),$D$5:INDIRECT("D"&amp;($B$27+4))^{1,2,3,4,5,6}),1,2)</f>
        <v>-4.9304797371636303E-8</v>
      </c>
    </row>
    <row r="8" spans="2:12">
      <c r="B8" s="9">
        <v>1600</v>
      </c>
      <c r="C8" s="9">
        <v>173.51</v>
      </c>
      <c r="D8" s="3">
        <f t="shared" si="0"/>
        <v>420.68908875865822</v>
      </c>
      <c r="G8" s="3">
        <v>4</v>
      </c>
      <c r="H8" s="10">
        <f ca="1">INDEX(LINEST($B$5:INDIRECT("B"&amp;($B$27+4)),$C$5:INDIRECT("C"&amp;($B$27+4))^{1,2,3,4,5,6}),1,3)</f>
        <v>1.3142680009685872E-2</v>
      </c>
      <c r="K8" s="3">
        <v>4</v>
      </c>
      <c r="L8" s="10">
        <f ca="1">INDEX(LINEST($B$5:INDIRECT("B"&amp;($B$27+4)),$D$5:INDIRECT("D"&amp;($B$27+4))^{1,2,3,4,5,6}),1,3)</f>
        <v>2.4181201197174519E-5</v>
      </c>
    </row>
    <row r="9" spans="2:12">
      <c r="B9" s="9">
        <v>1800</v>
      </c>
      <c r="C9" s="9">
        <v>170.16</v>
      </c>
      <c r="D9" s="3">
        <f t="shared" si="0"/>
        <v>437.4166536839266</v>
      </c>
      <c r="G9" s="3">
        <v>3</v>
      </c>
      <c r="H9" s="10">
        <f ca="1">INDEX(LINEST($B$5:INDIRECT("B"&amp;($B$27+4)),$C$5:INDIRECT("C"&amp;($B$27+4))^{1,2,3,4,5,6}),1,4)</f>
        <v>-1.0653233746126525</v>
      </c>
      <c r="K9" s="3">
        <v>3</v>
      </c>
      <c r="L9" s="10">
        <f ca="1">INDEX(LINEST($B$5:INDIRECT("B"&amp;($B$27+4)),$D$5:INDIRECT("D"&amp;($B$27+4))^{1,2,3,4,5,6}),1,4)</f>
        <v>-4.1957912228872112E-3</v>
      </c>
    </row>
    <row r="10" spans="2:12">
      <c r="B10" s="9"/>
      <c r="C10" s="9"/>
      <c r="D10" s="3">
        <f t="shared" si="0"/>
        <v>437.4166536839266</v>
      </c>
      <c r="G10" s="3">
        <v>2</v>
      </c>
      <c r="H10" s="10">
        <f ca="1">INDEX(LINEST($B$5:INDIRECT("B"&amp;($B$27+4)),$C$5:INDIRECT("C"&amp;($B$27+4))^{1,2,3,4,5,6}),1,5)</f>
        <v>0</v>
      </c>
      <c r="K10" s="3">
        <v>2</v>
      </c>
      <c r="L10" s="10">
        <f ca="1">INDEX(LINEST($B$5:INDIRECT("B"&amp;($B$27+4)),$D$5:INDIRECT("D"&amp;($B$27+4))^{1,2,3,4,5,6}),1,5)</f>
        <v>0</v>
      </c>
    </row>
    <row r="11" spans="2:12">
      <c r="B11" s="9"/>
      <c r="C11" s="9"/>
      <c r="D11" s="3">
        <f t="shared" si="0"/>
        <v>437.4166536839266</v>
      </c>
      <c r="G11" s="3">
        <v>1</v>
      </c>
      <c r="H11" s="10">
        <f ca="1">INDEX(LINEST($B$5:INDIRECT("B"&amp;($B$27+4)),$C$5:INDIRECT("C"&amp;($B$27+4))^{1,2,3,4,5,6}),1,6)</f>
        <v>0</v>
      </c>
      <c r="K11" s="3">
        <v>1</v>
      </c>
      <c r="L11" s="10">
        <f ca="1">INDEX(LINEST($B$5:INDIRECT("B"&amp;($B$27+4)),$D$5:INDIRECT("D"&amp;($B$27+4))^{1,2,3,4,5,6}),1,6)</f>
        <v>0</v>
      </c>
    </row>
    <row r="12" spans="2:12">
      <c r="B12" s="9"/>
      <c r="C12" s="9"/>
      <c r="D12" s="3">
        <f t="shared" si="0"/>
        <v>437.4166536839266</v>
      </c>
      <c r="G12" s="3">
        <v>0</v>
      </c>
      <c r="H12" s="10">
        <f ca="1">INDEX(LINEST($B$5:INDIRECT("B"&amp;($B$27+4)),$C$5:INDIRECT("C"&amp;($B$27+4))^{1,2,3,4,5,6}),1,7)</f>
        <v>327480.32804471906</v>
      </c>
      <c r="K12" s="3">
        <v>0</v>
      </c>
      <c r="L12" s="10">
        <f ca="1">INDEX(LINEST($B$5:INDIRECT("B"&amp;($B$27+4)),$D$5:INDIRECT("D"&amp;($B$27+4))^{1,2,3,4,5,6}),1,7)</f>
        <v>12873.832253038912</v>
      </c>
    </row>
    <row r="13" spans="2:12">
      <c r="B13" s="9"/>
      <c r="C13" s="9"/>
      <c r="D13" s="3">
        <f t="shared" si="0"/>
        <v>437.4166536839266</v>
      </c>
    </row>
    <row r="14" spans="2:12">
      <c r="B14" s="9"/>
      <c r="C14" s="9"/>
      <c r="D14" s="3">
        <f t="shared" si="0"/>
        <v>437.4166536839266</v>
      </c>
    </row>
    <row r="15" spans="2:12">
      <c r="B15" s="9"/>
      <c r="C15" s="9"/>
      <c r="D15" s="3">
        <f t="shared" si="0"/>
        <v>437.4166536839266</v>
      </c>
    </row>
    <row r="16" spans="2:12">
      <c r="B16" s="9"/>
      <c r="C16" s="9"/>
      <c r="D16" s="3">
        <f t="shared" si="0"/>
        <v>437.4166536839266</v>
      </c>
    </row>
    <row r="17" spans="2:4">
      <c r="B17" s="9"/>
      <c r="C17" s="9"/>
      <c r="D17" s="3">
        <f t="shared" si="0"/>
        <v>437.4166536839266</v>
      </c>
    </row>
    <row r="18" spans="2:4">
      <c r="B18" s="9"/>
      <c r="C18" s="9"/>
      <c r="D18" s="3">
        <f t="shared" si="0"/>
        <v>437.4166536839266</v>
      </c>
    </row>
    <row r="19" spans="2:4">
      <c r="B19" s="9"/>
      <c r="C19" s="9"/>
      <c r="D19" s="3">
        <f t="shared" si="0"/>
        <v>437.4166536839266</v>
      </c>
    </row>
    <row r="20" spans="2:4">
      <c r="B20" s="9"/>
      <c r="C20" s="9"/>
      <c r="D20" s="3">
        <f t="shared" si="0"/>
        <v>437.4166536839266</v>
      </c>
    </row>
    <row r="21" spans="2:4">
      <c r="B21" s="9"/>
      <c r="C21" s="9"/>
      <c r="D21" s="3">
        <f t="shared" si="0"/>
        <v>437.4166536839266</v>
      </c>
    </row>
    <row r="22" spans="2:4">
      <c r="B22" s="9"/>
      <c r="C22" s="9"/>
      <c r="D22" s="3">
        <f t="shared" si="0"/>
        <v>437.4166536839266</v>
      </c>
    </row>
    <row r="23" spans="2:4">
      <c r="B23" s="9"/>
      <c r="C23" s="9"/>
      <c r="D23" s="3">
        <f t="shared" si="0"/>
        <v>437.4166536839266</v>
      </c>
    </row>
    <row r="24" spans="2:4">
      <c r="B24" s="9"/>
      <c r="C24" s="9"/>
      <c r="D24" s="3">
        <f t="shared" si="0"/>
        <v>437.4166536839266</v>
      </c>
    </row>
    <row r="26" spans="2:4">
      <c r="B26" s="2" t="s">
        <v>4</v>
      </c>
    </row>
    <row r="27" spans="2:4">
      <c r="B27" s="3">
        <f>COUNT(B5:B24)</f>
        <v>5</v>
      </c>
    </row>
  </sheetData>
  <sheetProtection algorithmName="SHA-512" hashValue="ILuWpFqfEWOMUKF6ZYZWkLutrPh0x+L6ar8Nvye5Yez/SCgO2pOIt1GnYtx48Oh7pRKrtdEK6PUCg2kAjZro3w==" saltValue="YivdEvczx7dgAZc84aOnXQ==" spinCount="100000" sheet="1" scenarios="1"/>
  <mergeCells count="2">
    <mergeCell ref="B2:C2"/>
    <mergeCell ref="G2:H2"/>
  </mergeCells>
  <phoneticPr fontId="1"/>
  <conditionalFormatting sqref="D6:D24">
    <cfRule type="cellIs" dxfId="0" priority="1" operator="equal">
      <formula>D5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計算シート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富野 宏紀</dc:creator>
  <cp:lastModifiedBy>富野 宏紀</cp:lastModifiedBy>
  <dcterms:created xsi:type="dcterms:W3CDTF">2015-06-05T18:19:34Z</dcterms:created>
  <dcterms:modified xsi:type="dcterms:W3CDTF">2023-04-26T07:12:41Z</dcterms:modified>
</cp:coreProperties>
</file>